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kellerbee\Documents\SAM Development\SAM Projects\SAM 2019 Projects\Excel\New Perspectives\8a\"/>
    </mc:Choice>
  </mc:AlternateContent>
  <xr:revisionPtr revIDLastSave="0" documentId="10_ncr:100000_{D6592676-E9E7-45B8-B0B6-98196F8A4E2E}" xr6:coauthVersionLast="31" xr6:coauthVersionMax="37" xr10:uidLastSave="{00000000-0000-0000-0000-000000000000}"/>
  <bookViews>
    <workbookView xWindow="26352" yWindow="7128" windowWidth="23748" windowHeight="20472" xr2:uid="{00000000-000D-0000-FFFF-FFFF00000000}"/>
  </bookViews>
  <sheets>
    <sheet name="Documentation" sheetId="6" r:id="rId1"/>
    <sheet name="Management" sheetId="34" r:id="rId2"/>
    <sheet name="Change" sheetId="37" r:id="rId3"/>
    <sheet name="Process" sheetId="39" r:id="rId4"/>
    <sheet name="Process Providers" sheetId="36" r:id="rId5"/>
    <sheet name="All Types" sheetId="35" r:id="rId6"/>
  </sheets>
  <definedNames>
    <definedName name="Fixed_Costs_Change">'All Types'!$C$11</definedName>
    <definedName name="Fixed_Costs_Management">'All Types'!$B$11</definedName>
    <definedName name="Fixed_Costs_Process">'All Types'!$D$11</definedName>
    <definedName name="Hours_Contracted_Change">Change!$B$10</definedName>
    <definedName name="Hours_Contracted_Management">Management!$B$10</definedName>
    <definedName name="Hours_Contracted_Process">Process!$B$10</definedName>
    <definedName name="Hours_Sold_Change">Change!$B$4</definedName>
    <definedName name="Hours_Sold_Management">Management!$B$4</definedName>
    <definedName name="Hours_Sold_Process">Process!$B$4</definedName>
    <definedName name="Price_Per_Hour_Change">'All Types'!$C$6</definedName>
    <definedName name="Price_Per_Hour_Management">'All Types'!$B$6</definedName>
    <definedName name="Price_Per_Hour_Process">'All Types'!$D$6</definedName>
    <definedName name="Profit_Per_Hour_Contracted_Change">'All Types'!$C$17</definedName>
    <definedName name="Profit_Per_Hour_Contracted_Management">'All Types'!$B$17</definedName>
    <definedName name="Profit_Per_Hour_Contracted_Process">'All Types'!$D$17</definedName>
    <definedName name="solver_cvg" localSheetId="4" hidden="1">0.0001</definedName>
    <definedName name="solver_drv" localSheetId="4" hidden="1">1</definedName>
    <definedName name="solver_eng" localSheetId="4" hidden="1">1</definedName>
    <definedName name="solver_est" localSheetId="4" hidden="1">1</definedName>
    <definedName name="solver_itr" localSheetId="4" hidden="1">2147483647</definedName>
    <definedName name="solver_lhs1" localSheetId="4" hidden="1">'Process Providers'!$B$4:$D$4</definedName>
    <definedName name="solver_lhs2" localSheetId="4" hidden="1">'Process Providers'!$B$4:$D$4</definedName>
    <definedName name="solver_lhs3" localSheetId="4" hidden="1">'Process Providers'!$E$10</definedName>
    <definedName name="solver_lhs4" localSheetId="4" hidden="1">'Process Providers'!$E$4</definedName>
    <definedName name="solver_mip" localSheetId="4" hidden="1">2147483647</definedName>
    <definedName name="solver_mni" localSheetId="4" hidden="1">30</definedName>
    <definedName name="solver_mrt" localSheetId="4" hidden="1">0.075</definedName>
    <definedName name="solver_msl" localSheetId="4" hidden="1">2</definedName>
    <definedName name="solver_neg" localSheetId="4" hidden="1">1</definedName>
    <definedName name="solver_nod" localSheetId="4" hidden="1">2147483647</definedName>
    <definedName name="solver_num" localSheetId="4" hidden="1">0</definedName>
    <definedName name="solver_nwt" localSheetId="4" hidden="1">1</definedName>
    <definedName name="solver_pre" localSheetId="4" hidden="1">0.000001</definedName>
    <definedName name="solver_rbv" localSheetId="4" hidden="1">1</definedName>
    <definedName name="solver_rel1" localSheetId="4" hidden="1">1</definedName>
    <definedName name="solver_rel2" localSheetId="4" hidden="1">4</definedName>
    <definedName name="solver_rel3" localSheetId="4" hidden="1">1</definedName>
    <definedName name="solver_rel4" localSheetId="4" hidden="1">2</definedName>
    <definedName name="solver_rhs1" localSheetId="4" hidden="1">5000</definedName>
    <definedName name="solver_rhs2" localSheetId="4" hidden="1">integer</definedName>
    <definedName name="solver_rhs3" localSheetId="4" hidden="1">135000</definedName>
    <definedName name="solver_rhs4" localSheetId="4" hidden="1">5500</definedName>
    <definedName name="solver_rlx" localSheetId="4" hidden="1">2</definedName>
    <definedName name="solver_rsd" localSheetId="4" hidden="1">0</definedName>
    <definedName name="solver_scl" localSheetId="4" hidden="1">1</definedName>
    <definedName name="solver_sho" localSheetId="4" hidden="1">2</definedName>
    <definedName name="solver_ssz" localSheetId="4" hidden="1">100</definedName>
    <definedName name="solver_tim" localSheetId="4" hidden="1">2147483647</definedName>
    <definedName name="solver_tol" localSheetId="4" hidden="1">0.01</definedName>
    <definedName name="solver_typ" localSheetId="4" hidden="1">1</definedName>
    <definedName name="solver_val" localSheetId="4" hidden="1">0</definedName>
    <definedName name="solver_ver" localSheetId="4" hidden="1">3</definedName>
    <definedName name="Total_Fixed_Cost_Change">Change!$B$14</definedName>
    <definedName name="Total_Fixed_Cost_Management">Management!$B$14</definedName>
    <definedName name="Total_Fixed_Cost_Process">Process!$B$14</definedName>
    <definedName name="Total_Profit_Change">Change!$B$21</definedName>
    <definedName name="Total_Profit_Management">Management!$B$21</definedName>
    <definedName name="Total_Profit_Process">Process!$B$21</definedName>
    <definedName name="Total_Variable_Costs_Change">Change!$B$12</definedName>
    <definedName name="Total_Variable_Costs_Management">Management!$B$12</definedName>
    <definedName name="Total_Variable_Costs_Process">Process!$B$12</definedName>
    <definedName name="Var_Cost_Per_Hour_Change">'All Types'!$C$12</definedName>
    <definedName name="Var_Cost_Per_Hour_Management">'All Types'!$B$12</definedName>
    <definedName name="Var_Cost_Per_Hour_Process">'All Types'!$D$12</definedName>
    <definedName name="Variable_Cost_Per_Hour_Change">Change!$B$11</definedName>
    <definedName name="Variable_Cost_Per_Hour_Management">Management!$B$11</definedName>
    <definedName name="Variable_Cost_Per_Hour_Process">Process!$B$11</definedName>
    <definedName name="Variable_Costs_Change">'All Types'!$C$13</definedName>
    <definedName name="Variable_Costs_Management">'All Types'!$B$13</definedName>
    <definedName name="Variable_Costs_Process">'All Types'!$D$13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35" l="1"/>
  <c r="C14" i="35"/>
  <c r="B14" i="35"/>
  <c r="B5" i="35"/>
  <c r="B7" i="35" s="1"/>
  <c r="B16" i="35" s="1"/>
  <c r="B17" i="35" s="1"/>
  <c r="B10" i="34"/>
  <c r="B26" i="34" s="1"/>
  <c r="B12" i="34"/>
  <c r="B15" i="34" s="1"/>
  <c r="B6" i="34"/>
  <c r="B19" i="34"/>
  <c r="D10" i="35"/>
  <c r="D5" i="35"/>
  <c r="D7" i="35" s="1"/>
  <c r="D16" i="35" s="1"/>
  <c r="D17" i="35" s="1"/>
  <c r="C5" i="35"/>
  <c r="C7" i="35" s="1"/>
  <c r="C16" i="35" s="1"/>
  <c r="C17" i="35" s="1"/>
  <c r="E4" i="36"/>
  <c r="B8" i="36"/>
  <c r="B10" i="36"/>
  <c r="C8" i="36"/>
  <c r="C10" i="36"/>
  <c r="D8" i="36"/>
  <c r="D10" i="36"/>
  <c r="E10" i="36"/>
  <c r="D7" i="36"/>
  <c r="C7" i="36"/>
  <c r="B7" i="36"/>
  <c r="B6" i="39"/>
  <c r="B19" i="39" s="1"/>
  <c r="B21" i="39" s="1"/>
  <c r="D5" i="39" s="1"/>
  <c r="B10" i="39"/>
  <c r="B12" i="39"/>
  <c r="B15" i="39"/>
  <c r="B20" i="39" s="1"/>
  <c r="B24" i="39"/>
  <c r="B27" i="39" s="1"/>
  <c r="B25" i="39"/>
  <c r="B6" i="37"/>
  <c r="B19" i="37" s="1"/>
  <c r="B10" i="37"/>
  <c r="C10" i="35" s="1"/>
  <c r="B12" i="37"/>
  <c r="B15" i="37" s="1"/>
  <c r="B16" i="37" s="1"/>
  <c r="B24" i="34"/>
  <c r="B24" i="37"/>
  <c r="B27" i="37" s="1"/>
  <c r="B25" i="37"/>
  <c r="B20" i="34" l="1"/>
  <c r="B16" i="34"/>
  <c r="B25" i="34" s="1"/>
  <c r="B27" i="34" s="1"/>
  <c r="B21" i="37"/>
  <c r="G5" i="37" s="1"/>
  <c r="E5" i="37"/>
  <c r="B21" i="34"/>
  <c r="D14" i="34" s="1"/>
  <c r="B16" i="39"/>
  <c r="B20" i="37"/>
  <c r="F5" i="37" s="1"/>
  <c r="B10" i="35"/>
</calcChain>
</file>

<file path=xl/sharedStrings.xml><?xml version="1.0" encoding="utf-8"?>
<sst xmlns="http://schemas.openxmlformats.org/spreadsheetml/2006/main" count="116" uniqueCount="53">
  <si>
    <t>Note: Do not edit this sheet. If your name does not appear in cell B6, please download a new copy of the file from the SAM website.</t>
  </si>
  <si>
    <t>Layla N Johnson</t>
  </si>
  <si>
    <t>Author:</t>
  </si>
  <si>
    <t>Sales</t>
  </si>
  <si>
    <t>Total Sales</t>
  </si>
  <si>
    <t>Expenses</t>
  </si>
  <si>
    <t>Variable Expenses</t>
  </si>
  <si>
    <t>Total Variable Costs</t>
  </si>
  <si>
    <t>Fixed Expenses</t>
  </si>
  <si>
    <t>Total Fixed Cost</t>
  </si>
  <si>
    <t>Expenses - Total</t>
  </si>
  <si>
    <t>Profit</t>
  </si>
  <si>
    <t>Total Expenses</t>
  </si>
  <si>
    <t>Gross Profit</t>
  </si>
  <si>
    <t>Break-even Analysis</t>
  </si>
  <si>
    <t>Cairo Consulting - Management</t>
  </si>
  <si>
    <t>Hours Contracted</t>
  </si>
  <si>
    <t>Total Expense Per Hour Contracted</t>
  </si>
  <si>
    <t>Management - Profit Analysis</t>
  </si>
  <si>
    <t>Management - Gross Profit Analysis</t>
  </si>
  <si>
    <t>Fixed Costs</t>
  </si>
  <si>
    <t>Cairo Consulting - Organizational Change</t>
  </si>
  <si>
    <t>Organizational Change - Break-Even Analysis</t>
  </si>
  <si>
    <t>Cairo Consulting - Process</t>
  </si>
  <si>
    <t>Process Consulting - Net Income Analysis</t>
  </si>
  <si>
    <t>Total</t>
  </si>
  <si>
    <t>Variable Costs</t>
  </si>
  <si>
    <t>Total Costs</t>
  </si>
  <si>
    <t>Minimum Total Cost Model</t>
  </si>
  <si>
    <t>Cairo Consulting - Process Consulting Providers</t>
  </si>
  <si>
    <t>Revenues</t>
  </si>
  <si>
    <t>Cost of Goods Sold</t>
  </si>
  <si>
    <t>Total Profit</t>
  </si>
  <si>
    <t>Cairo Consulting - Product Mix</t>
  </si>
  <si>
    <t>Management</t>
  </si>
  <si>
    <t>Organizational Change</t>
  </si>
  <si>
    <t>Process</t>
  </si>
  <si>
    <t>Hours Provided</t>
  </si>
  <si>
    <t>Process Pros</t>
  </si>
  <si>
    <t>ABQ Consulting</t>
  </si>
  <si>
    <t>Tema Han</t>
  </si>
  <si>
    <t>Cairo Consulting</t>
  </si>
  <si>
    <t>Hour Contracted</t>
  </si>
  <si>
    <t>Hours Sold</t>
  </si>
  <si>
    <t>Break-Even Analysis</t>
  </si>
  <si>
    <t>EXPLORE BUSINESS OPTIONS WITH WHAT-IF TOOLS</t>
  </si>
  <si>
    <r>
      <rPr>
        <b/>
        <sz val="10"/>
        <color theme="0"/>
        <rFont val="Century Gothic"/>
        <family val="2"/>
      </rPr>
      <t>New Perspectives Excel 2019</t>
    </r>
    <r>
      <rPr>
        <sz val="10"/>
        <color theme="0"/>
        <rFont val="Century Gothic"/>
        <family val="2"/>
      </rPr>
      <t xml:space="preserve"> | Module 8: SAM Project 1a</t>
    </r>
  </si>
  <si>
    <t>Price Per Hour</t>
  </si>
  <si>
    <t>Variable Cost Per Hour</t>
  </si>
  <si>
    <t>Cost Per Hour</t>
  </si>
  <si>
    <t>Average Price Per Hour</t>
  </si>
  <si>
    <t>Fixed Cost Per Hour</t>
  </si>
  <si>
    <t>Profit Per Hour Contracted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</si>
</sst>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&quot;$&quot;#,##0.00;[Red]\-&quot;$&quot;#,##0.00"/>
    <numFmt numFmtId="165" formatCode="_-&quot;$&quot;* #,##0.00_-;\-&quot;$&quot;* #,##0.00_-;_-&quot;$&quot;* &quot;-&quot;??_-;_-@_-"/>
    <numFmt numFmtId="166" formatCode="_-&quot;$&quot;* #,##0_-;\-&quot;$&quot;* #,##0_-;_-&quot;$&quot;* &quot;-&quot;??_-;_-@_-"/>
    <numFmt numFmtId="167" formatCode="_(* #,##0_);_(* \(#,##0\);_(* &quot;-&quot;??_);_(@_)"/>
    <numFmt numFmtId="168" formatCode="##,##0.00_);[Red]\(#,##0.00\)"/>
    <numFmt numFmtId="169" formatCode="##,##0_);[Red]\(#,##0\)"/>
    <numFmt numFmtId="170" formatCode="&quot;Hours Contracted&quot;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Century Gothic"/>
      <family val="2"/>
    </font>
    <font>
      <sz val="10"/>
      <name val="Century Gothic"/>
      <family val="2"/>
    </font>
    <font>
      <i/>
      <sz val="10"/>
      <color rgb="FFCC6600"/>
      <name val="Century Gothic"/>
      <family val="2"/>
    </font>
    <font>
      <sz val="11"/>
      <color rgb="FF000000"/>
      <name val="Century Gothic"/>
      <family val="2"/>
    </font>
    <font>
      <sz val="28"/>
      <color rgb="FF0070C0"/>
      <name val="Century Gothic"/>
      <family val="2"/>
    </font>
    <font>
      <sz val="10"/>
      <color rgb="FF0070C0"/>
      <name val="Century Gothic"/>
      <family val="2"/>
    </font>
    <font>
      <sz val="11"/>
      <color rgb="FF4B4C4C"/>
      <name val="Century Gothic"/>
      <family val="2"/>
    </font>
    <font>
      <sz val="10"/>
      <color theme="0"/>
      <name val="Century Gothic"/>
      <family val="2"/>
    </font>
    <font>
      <b/>
      <sz val="10"/>
      <color theme="0"/>
      <name val="Century Gothic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E34601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</fills>
  <borders count="20">
    <border>
      <left/>
      <right/>
      <top/>
      <bottom/>
      <diagonal/>
    </border>
    <border>
      <left/>
      <right style="thick">
        <color rgb="FF93A5B2"/>
      </right>
      <top/>
      <bottom/>
      <diagonal/>
    </border>
    <border>
      <left/>
      <right/>
      <top/>
      <bottom style="thin">
        <color rgb="FF93A5B2"/>
      </bottom>
      <diagonal/>
    </border>
    <border>
      <left/>
      <right/>
      <top/>
      <bottom style="thick">
        <color rgb="FF93A5B2"/>
      </bottom>
      <diagonal/>
    </border>
    <border>
      <left/>
      <right style="thick">
        <color rgb="FF93A5B2"/>
      </right>
      <top/>
      <bottom style="thick">
        <color rgb="FF93A5B2"/>
      </bottom>
      <diagonal/>
    </border>
    <border>
      <left/>
      <right style="thick">
        <color rgb="FF93A5B2"/>
      </right>
      <top/>
      <bottom style="thin">
        <color rgb="FFE34601"/>
      </bottom>
      <diagonal/>
    </border>
    <border>
      <left/>
      <right/>
      <top/>
      <bottom style="thin">
        <color rgb="FFE34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theme="4" tint="0.39997558519241921"/>
      </bottom>
      <diagonal/>
    </border>
    <border>
      <left/>
      <right/>
      <top style="thin">
        <color theme="4" tint="0.39997558519241921"/>
      </top>
      <bottom style="double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2">
    <xf numFmtId="0" fontId="0" fillId="0" borderId="0"/>
    <xf numFmtId="0" fontId="1" fillId="0" borderId="0"/>
    <xf numFmtId="0" fontId="5" fillId="2" borderId="0">
      <alignment vertical="top" wrapText="1"/>
    </xf>
    <xf numFmtId="0" fontId="6" fillId="2" borderId="0">
      <alignment vertical="top" wrapText="1"/>
    </xf>
    <xf numFmtId="0" fontId="5" fillId="2" borderId="0">
      <alignment vertical="top" wrapText="1"/>
    </xf>
    <xf numFmtId="0" fontId="1" fillId="0" borderId="0"/>
    <xf numFmtId="0" fontId="11" fillId="5" borderId="0" applyNumberFormat="0" applyBorder="0" applyAlignment="0" applyProtection="0"/>
    <xf numFmtId="165" fontId="1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3" fillId="6" borderId="0" applyNumberFormat="0" applyBorder="0" applyAlignment="0" applyProtection="0"/>
    <xf numFmtId="0" fontId="11" fillId="7" borderId="0" applyNumberFormat="0" applyBorder="0" applyAlignment="0" applyProtection="0"/>
  </cellStyleXfs>
  <cellXfs count="83">
    <xf numFmtId="0" fontId="0" fillId="0" borderId="0" xfId="0"/>
    <xf numFmtId="0" fontId="3" fillId="2" borderId="0" xfId="5" applyFont="1" applyFill="1" applyBorder="1" applyAlignment="1">
      <alignment horizontal="left"/>
    </xf>
    <xf numFmtId="0" fontId="3" fillId="2" borderId="1" xfId="5" applyFont="1" applyFill="1" applyBorder="1" applyAlignment="1">
      <alignment horizontal="left"/>
    </xf>
    <xf numFmtId="0" fontId="1" fillId="0" borderId="0" xfId="5" applyFill="1"/>
    <xf numFmtId="0" fontId="1" fillId="0" borderId="0" xfId="5" applyFill="1" applyAlignment="1">
      <alignment wrapText="1"/>
    </xf>
    <xf numFmtId="0" fontId="7" fillId="2" borderId="1" xfId="5" applyFont="1" applyFill="1" applyBorder="1" applyAlignment="1">
      <alignment horizontal="left" wrapText="1"/>
    </xf>
    <xf numFmtId="0" fontId="3" fillId="2" borderId="0" xfId="5" applyFont="1" applyFill="1" applyBorder="1" applyAlignment="1">
      <alignment horizontal="right"/>
    </xf>
    <xf numFmtId="0" fontId="4" fillId="3" borderId="2" xfId="5" applyFont="1" applyFill="1" applyBorder="1" applyAlignment="1">
      <alignment horizontal="left"/>
    </xf>
    <xf numFmtId="0" fontId="8" fillId="2" borderId="0" xfId="2" applyFont="1" applyBorder="1" applyAlignment="1">
      <alignment horizontal="left" vertical="top" wrapText="1"/>
    </xf>
    <xf numFmtId="0" fontId="6" fillId="2" borderId="0" xfId="3" applyBorder="1" applyAlignment="1">
      <alignment horizontal="left" vertical="top" wrapText="1"/>
    </xf>
    <xf numFmtId="0" fontId="3" fillId="0" borderId="0" xfId="5" applyFont="1" applyFill="1" applyBorder="1" applyAlignment="1">
      <alignment vertical="center"/>
    </xf>
    <xf numFmtId="0" fontId="3" fillId="4" borderId="5" xfId="5" applyFont="1" applyFill="1" applyBorder="1" applyAlignment="1">
      <alignment horizontal="left"/>
    </xf>
    <xf numFmtId="0" fontId="9" fillId="4" borderId="6" xfId="5" applyFont="1" applyFill="1" applyBorder="1" applyAlignment="1">
      <alignment vertical="center"/>
    </xf>
    <xf numFmtId="0" fontId="0" fillId="0" borderId="0" xfId="0" applyAlignment="1">
      <alignment horizontal="left" indent="1"/>
    </xf>
    <xf numFmtId="0" fontId="15" fillId="0" borderId="7" xfId="9"/>
    <xf numFmtId="0" fontId="0" fillId="0" borderId="10" xfId="0" applyBorder="1" applyAlignment="1">
      <alignment horizontal="left" indent="1"/>
    </xf>
    <xf numFmtId="0" fontId="0" fillId="0" borderId="11" xfId="0" applyBorder="1" applyAlignment="1">
      <alignment horizontal="left" indent="1"/>
    </xf>
    <xf numFmtId="0" fontId="0" fillId="0" borderId="12" xfId="0" applyBorder="1" applyAlignment="1">
      <alignment horizontal="left" indent="1"/>
    </xf>
    <xf numFmtId="165" fontId="0" fillId="0" borderId="10" xfId="0" applyNumberFormat="1" applyBorder="1"/>
    <xf numFmtId="165" fontId="0" fillId="0" borderId="0" xfId="0" applyNumberFormat="1"/>
    <xf numFmtId="165" fontId="0" fillId="0" borderId="12" xfId="0" applyNumberFormat="1" applyBorder="1"/>
    <xf numFmtId="166" fontId="0" fillId="0" borderId="0" xfId="0" applyNumberFormat="1"/>
    <xf numFmtId="0" fontId="11" fillId="7" borderId="15" xfId="11" applyBorder="1" applyAlignment="1">
      <alignment horizontal="center"/>
    </xf>
    <xf numFmtId="0" fontId="11" fillId="7" borderId="0" xfId="11" applyBorder="1" applyAlignment="1">
      <alignment horizontal="center"/>
    </xf>
    <xf numFmtId="0" fontId="11" fillId="7" borderId="16" xfId="11" applyBorder="1" applyAlignment="1">
      <alignment horizontal="center"/>
    </xf>
    <xf numFmtId="166" fontId="0" fillId="0" borderId="8" xfId="0" applyNumberFormat="1" applyBorder="1"/>
    <xf numFmtId="166" fontId="0" fillId="0" borderId="18" xfId="0" applyNumberFormat="1" applyBorder="1"/>
    <xf numFmtId="166" fontId="0" fillId="0" borderId="9" xfId="0" applyNumberFormat="1" applyBorder="1"/>
    <xf numFmtId="166" fontId="0" fillId="0" borderId="14" xfId="0" applyNumberFormat="1" applyBorder="1"/>
    <xf numFmtId="166" fontId="0" fillId="0" borderId="0" xfId="0" applyNumberFormat="1" applyBorder="1"/>
    <xf numFmtId="166" fontId="0" fillId="0" borderId="16" xfId="0" applyNumberFormat="1" applyBorder="1"/>
    <xf numFmtId="165" fontId="0" fillId="0" borderId="8" xfId="0" applyNumberFormat="1" applyBorder="1"/>
    <xf numFmtId="165" fontId="0" fillId="0" borderId="18" xfId="0" applyNumberFormat="1" applyBorder="1"/>
    <xf numFmtId="167" fontId="0" fillId="0" borderId="0" xfId="0" applyNumberFormat="1" applyAlignment="1">
      <alignment horizontal="right" indent="1"/>
    </xf>
    <xf numFmtId="40" fontId="0" fillId="0" borderId="9" xfId="0" applyNumberFormat="1" applyBorder="1"/>
    <xf numFmtId="168" fontId="0" fillId="0" borderId="0" xfId="0" applyNumberFormat="1" applyBorder="1"/>
    <xf numFmtId="168" fontId="0" fillId="0" borderId="8" xfId="0" applyNumberFormat="1" applyBorder="1"/>
    <xf numFmtId="40" fontId="0" fillId="0" borderId="14" xfId="0" applyNumberFormat="1" applyBorder="1"/>
    <xf numFmtId="168" fontId="0" fillId="0" borderId="16" xfId="0" applyNumberFormat="1" applyBorder="1"/>
    <xf numFmtId="168" fontId="0" fillId="0" borderId="18" xfId="0" applyNumberFormat="1" applyBorder="1"/>
    <xf numFmtId="167" fontId="0" fillId="0" borderId="17" xfId="0" applyNumberFormat="1" applyBorder="1"/>
    <xf numFmtId="167" fontId="0" fillId="0" borderId="13" xfId="0" applyNumberFormat="1" applyBorder="1"/>
    <xf numFmtId="167" fontId="0" fillId="0" borderId="15" xfId="0" applyNumberFormat="1" applyBorder="1"/>
    <xf numFmtId="0" fontId="0" fillId="0" borderId="7" xfId="0" applyBorder="1"/>
    <xf numFmtId="168" fontId="0" fillId="0" borderId="9" xfId="0" applyNumberFormat="1" applyBorder="1"/>
    <xf numFmtId="168" fontId="0" fillId="0" borderId="14" xfId="0" applyNumberFormat="1" applyBorder="1"/>
    <xf numFmtId="169" fontId="0" fillId="0" borderId="0" xfId="0" applyNumberFormat="1" applyBorder="1"/>
    <xf numFmtId="0" fontId="11" fillId="7" borderId="13" xfId="11" applyBorder="1" applyAlignment="1">
      <alignment horizontal="center"/>
    </xf>
    <xf numFmtId="0" fontId="11" fillId="7" borderId="9" xfId="11" applyBorder="1" applyAlignment="1">
      <alignment horizontal="center"/>
    </xf>
    <xf numFmtId="0" fontId="11" fillId="7" borderId="14" xfId="11" applyBorder="1" applyAlignment="1">
      <alignment horizontal="center"/>
    </xf>
    <xf numFmtId="169" fontId="0" fillId="0" borderId="8" xfId="0" applyNumberFormat="1" applyBorder="1"/>
    <xf numFmtId="169" fontId="0" fillId="0" borderId="18" xfId="0" applyNumberFormat="1" applyBorder="1"/>
    <xf numFmtId="169" fontId="0" fillId="0" borderId="9" xfId="0" applyNumberFormat="1" applyBorder="1"/>
    <xf numFmtId="169" fontId="0" fillId="0" borderId="14" xfId="0" applyNumberFormat="1" applyBorder="1"/>
    <xf numFmtId="169" fontId="0" fillId="0" borderId="16" xfId="0" applyNumberFormat="1" applyBorder="1"/>
    <xf numFmtId="0" fontId="0" fillId="0" borderId="11" xfId="0" applyBorder="1"/>
    <xf numFmtId="0" fontId="16" fillId="0" borderId="11" xfId="0" applyFont="1" applyBorder="1"/>
    <xf numFmtId="166" fontId="16" fillId="0" borderId="11" xfId="7" applyNumberFormat="1" applyFont="1" applyBorder="1"/>
    <xf numFmtId="165" fontId="0" fillId="0" borderId="0" xfId="7" applyFont="1"/>
    <xf numFmtId="169" fontId="0" fillId="0" borderId="11" xfId="0" applyNumberFormat="1" applyBorder="1"/>
    <xf numFmtId="43" fontId="0" fillId="0" borderId="0" xfId="0" applyNumberFormat="1" applyBorder="1"/>
    <xf numFmtId="43" fontId="0" fillId="0" borderId="11" xfId="0" applyNumberFormat="1" applyBorder="1"/>
    <xf numFmtId="0" fontId="12" fillId="6" borderId="0" xfId="10" applyFont="1"/>
    <xf numFmtId="0" fontId="12" fillId="6" borderId="0" xfId="10" applyFont="1" applyAlignment="1">
      <alignment horizontal="center" vertical="center" wrapText="1"/>
    </xf>
    <xf numFmtId="0" fontId="17" fillId="0" borderId="7" xfId="0" applyFont="1" applyBorder="1"/>
    <xf numFmtId="0" fontId="0" fillId="0" borderId="19" xfId="0" applyBorder="1"/>
    <xf numFmtId="0" fontId="16" fillId="5" borderId="12" xfId="6" applyFont="1" applyBorder="1"/>
    <xf numFmtId="164" fontId="16" fillId="5" borderId="12" xfId="6" applyNumberFormat="1" applyFont="1" applyBorder="1"/>
    <xf numFmtId="166" fontId="0" fillId="0" borderId="19" xfId="7" applyNumberFormat="1" applyFont="1" applyBorder="1"/>
    <xf numFmtId="170" fontId="0" fillId="0" borderId="17" xfId="0" applyNumberFormat="1" applyBorder="1" applyAlignment="1">
      <alignment horizontal="center"/>
    </xf>
    <xf numFmtId="166" fontId="0" fillId="0" borderId="17" xfId="7" applyNumberFormat="1" applyFont="1" applyBorder="1"/>
    <xf numFmtId="0" fontId="2" fillId="2" borderId="0" xfId="5" applyFont="1" applyFill="1" applyBorder="1" applyAlignment="1">
      <alignment horizontal="center" vertical="center" wrapText="1"/>
    </xf>
    <xf numFmtId="0" fontId="2" fillId="2" borderId="1" xfId="5" applyFont="1" applyFill="1" applyBorder="1" applyAlignment="1">
      <alignment horizontal="center" vertical="center" wrapText="1"/>
    </xf>
    <xf numFmtId="0" fontId="2" fillId="2" borderId="3" xfId="5" applyFont="1" applyFill="1" applyBorder="1" applyAlignment="1">
      <alignment horizontal="center" vertical="center" wrapText="1"/>
    </xf>
    <xf numFmtId="0" fontId="2" fillId="2" borderId="4" xfId="5" applyFont="1" applyFill="1" applyBorder="1" applyAlignment="1">
      <alignment horizontal="center" vertical="center" wrapText="1"/>
    </xf>
    <xf numFmtId="0" fontId="13" fillId="6" borderId="13" xfId="10" applyBorder="1" applyAlignment="1">
      <alignment horizontal="center"/>
    </xf>
    <xf numFmtId="0" fontId="13" fillId="6" borderId="9" xfId="10" applyBorder="1" applyAlignment="1">
      <alignment horizontal="center"/>
    </xf>
    <xf numFmtId="0" fontId="13" fillId="6" borderId="14" xfId="10" applyBorder="1" applyAlignment="1">
      <alignment horizontal="center"/>
    </xf>
    <xf numFmtId="0" fontId="14" fillId="0" borderId="0" xfId="8" applyAlignment="1">
      <alignment horizontal="left"/>
    </xf>
    <xf numFmtId="0" fontId="0" fillId="7" borderId="13" xfId="11" applyFont="1" applyBorder="1" applyAlignment="1">
      <alignment horizontal="center"/>
    </xf>
    <xf numFmtId="0" fontId="11" fillId="7" borderId="9" xfId="11" applyBorder="1" applyAlignment="1">
      <alignment horizontal="center"/>
    </xf>
    <xf numFmtId="0" fontId="11" fillId="7" borderId="14" xfId="11" applyBorder="1" applyAlignment="1">
      <alignment horizontal="center"/>
    </xf>
    <xf numFmtId="0" fontId="14" fillId="0" borderId="11" xfId="8" applyBorder="1" applyAlignment="1">
      <alignment horizontal="left"/>
    </xf>
  </cellXfs>
  <cellStyles count="12">
    <cellStyle name="20% - Accent1" xfId="11" builtinId="30"/>
    <cellStyle name="20% - Accent5" xfId="6" builtinId="46"/>
    <cellStyle name="Accent1" xfId="10" builtinId="29"/>
    <cellStyle name="Currency" xfId="7" builtinId="4"/>
    <cellStyle name="Heading 3" xfId="9" builtinId="18"/>
    <cellStyle name="Normal" xfId="0" builtinId="0"/>
    <cellStyle name="Normal 2" xfId="1" xr:uid="{00000000-0005-0000-0000-000003000000}"/>
    <cellStyle name="Normal 2 2" xfId="5" xr:uid="{00000000-0005-0000-0000-000004000000}"/>
    <cellStyle name="Project Header" xfId="4" xr:uid="{00000000-0005-0000-0000-000006000000}"/>
    <cellStyle name="Student Name" xfId="3" xr:uid="{00000000-0005-0000-0000-000007000000}"/>
    <cellStyle name="Submission" xfId="2" xr:uid="{00000000-0005-0000-0000-000008000000}"/>
    <cellStyle name="Title" xfId="8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styles" Target="styles.xml" />
  <Relationship Id="rId3" Type="http://schemas.openxmlformats.org/officeDocument/2006/relationships/worksheet" Target="worksheets/sheet3.xml" />
  <Relationship Id="rId7" Type="http://schemas.openxmlformats.org/officeDocument/2006/relationships/theme" Target="theme/theme1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5" Type="http://schemas.openxmlformats.org/officeDocument/2006/relationships/worksheet" Target="worksheets/sheet5.xml" />
  <Relationship Id="rId10" Type="http://schemas.openxmlformats.org/officeDocument/2006/relationships/calcChain" Target="calcChain.xml" />
  <Relationship Id="rId4" Type="http://schemas.openxmlformats.org/officeDocument/2006/relationships/worksheet" Target="worksheets/sheet4.xml" />
  <Relationship Id="rId9" Type="http://schemas.openxmlformats.org/officeDocument/2006/relationships/sharedStrings" Target="sharedStrings.xml" />
  <Relationship Id="rId11" Type="http://schemas.openxmlformats.org/officeDocument/2006/relationships/customXml" Target="../customXml/item1.xml" />
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3996257</xdr:colOff>
      <xdr:row>0</xdr:row>
      <xdr:rowOff>0</xdr:rowOff>
    </xdr:from>
    <xdr:to>
      <xdr:col>3</xdr:col>
      <xdr:colOff>0</xdr:colOff>
      <xdr:row>1</xdr:row>
      <xdr:rowOff>7640</xdr:rowOff>
    </xdr:to>
    <xdr:pic>
      <xdr:nvPicPr>
        <xdr:cNvPr id="2" name="Picture 1" descr="SAM logo" title="SAM logo">
          <a:extLst>
            <a:ext uri="{FF2B5EF4-FFF2-40B4-BE49-F238E27FC236}">
              <a16:creationId xmlns:a16="http://schemas.microsoft.com/office/drawing/2014/main" id="{C0C22176-135C-474F-AB8A-1448BB12E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90617" y="0"/>
          <a:ext cx="1787323" cy="41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AB745-FF8B-8A4A-B5FC-CB63BCBBC092}">
  <dimension ref="A1:C11"/>
  <sheetViews>
    <sheetView showGridLines="0" tabSelected="1" zoomScaleNormal="100" workbookViewId="0">
      <selection activeCell="E1" sqref="E1"/>
    </sheetView>
  </sheetViews>
  <sheetFormatPr defaultColWidth="8.88671875" defaultRowHeight="13.2" x14ac:dyDescent="0.25"/>
  <cols>
    <col min="1" max="1" width="8.6640625" style="3" customWidth="1"/>
    <col min="2" max="2" width="80.6640625" style="3" customWidth="1"/>
    <col min="3" max="3" width="3.6640625" style="3" customWidth="1"/>
    <col min="4" max="16384" width="8.88671875" style="3"/>
  </cols>
  <sheetData>
    <row r="1" spans="1:3" ht="32.25" customHeight="1" x14ac:dyDescent="0.25">
      <c r="A1" s="12"/>
      <c r="B1" s="12" t="s">
        <v>46</v>
      </c>
      <c r="C1" s="11"/>
    </row>
    <row r="2" spans="1:3" ht="5.0999999999999996" customHeight="1" x14ac:dyDescent="0.3">
      <c r="A2" s="10"/>
      <c r="B2"/>
      <c r="C2" s="2"/>
    </row>
    <row r="3" spans="1:3" s="4" customFormat="1" ht="36.6" x14ac:dyDescent="0.25">
      <c r="A3" s="1"/>
      <c r="B3" s="9" t="s">
        <v>41</v>
      </c>
      <c r="C3" s="5"/>
    </row>
    <row r="4" spans="1:3" ht="13.8" x14ac:dyDescent="0.25">
      <c r="A4" s="1"/>
      <c r="B4" s="8" t="s">
        <v>45</v>
      </c>
      <c r="C4" s="2"/>
    </row>
    <row r="5" spans="1:3" ht="15.75" customHeight="1" x14ac:dyDescent="0.25">
      <c r="A5" s="1"/>
      <c r="B5" s="1"/>
      <c r="C5" s="2"/>
    </row>
    <row r="6" spans="1:3" x14ac:dyDescent="0.25">
      <c r="A6" s="6" t="s">
        <v>2</v>
      </c>
      <c r="B6" s="7" t="s">
        <v>1</v>
      </c>
      <c r="C6" s="2"/>
    </row>
    <row r="7" spans="1:3" x14ac:dyDescent="0.25">
      <c r="A7" s="1"/>
      <c r="B7" s="1"/>
      <c r="C7" s="2"/>
    </row>
    <row r="8" spans="1:3" x14ac:dyDescent="0.25">
      <c r="A8" s="71" t="s">
        <v>0</v>
      </c>
      <c r="B8" s="71"/>
      <c r="C8" s="72"/>
    </row>
    <row r="9" spans="1:3" x14ac:dyDescent="0.25">
      <c r="A9" s="71"/>
      <c r="B9" s="71"/>
      <c r="C9" s="72"/>
    </row>
    <row r="10" spans="1:3" ht="13.8" thickBot="1" x14ac:dyDescent="0.3">
      <c r="A10" s="73"/>
      <c r="B10" s="73"/>
      <c r="C10" s="74"/>
    </row>
    <row r="11" spans="1:3" ht="13.8" thickTop="1" x14ac:dyDescent="0.25"/>
  </sheetData>
  <mergeCells count="1">
    <mergeCell ref="A8:C10"/>
  </mergeCells>
  <dataValidations count="2">
    <dataValidation allowBlank="1" showInputMessage="1" showErrorMessage="1" error="                                                                " sqref="J3" xr:uid="{9EBB145F-3DA3-4B48-A16F-7CD4B8A7B76E}"/>
    <dataValidation error="pavI8MeUFtEyxX2I4tky8e50a109-311b-4ef1-b8c1-ae53593bb638" showErrorMessage="0" showInputMessage="0" allowBlank="1" sqref="A1:C2 A3:C3 A4:C11"/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8A886-FBB9-41C3-9FF3-9155FAABB23E}">
  <dimension ref="A1:K27"/>
  <sheetViews>
    <sheetView workbookViewId="0">
      <selection activeCell="I2" sqref="I2"/>
    </sheetView>
  </sheetViews>
  <sheetFormatPr defaultRowHeight="14.4" x14ac:dyDescent="0.3"/>
  <cols>
    <col min="1" max="1" width="33.5546875" bestFit="1" customWidth="1"/>
    <col min="2" max="2" width="15.109375" customWidth="1"/>
    <col min="4" max="11" width="16.6640625" customWidth="1"/>
  </cols>
  <sheetData>
    <row r="1" spans="1:11" ht="23.4" x14ac:dyDescent="0.45">
      <c r="A1" s="78" t="s">
        <v>15</v>
      </c>
      <c r="B1" s="78"/>
      <c r="C1" s="78"/>
      <c r="D1" s="78"/>
      <c r="E1" s="78"/>
      <c r="F1" s="78"/>
      <c r="G1" s="78"/>
    </row>
    <row r="3" spans="1:11" ht="15" thickBot="1" x14ac:dyDescent="0.35">
      <c r="A3" s="14" t="s">
        <v>3</v>
      </c>
      <c r="B3" s="14"/>
      <c r="D3" s="75" t="s">
        <v>18</v>
      </c>
      <c r="E3" s="76"/>
      <c r="F3" s="76"/>
      <c r="G3" s="77"/>
    </row>
    <row r="4" spans="1:11" x14ac:dyDescent="0.3">
      <c r="A4" s="13" t="s">
        <v>43</v>
      </c>
      <c r="B4" s="33">
        <v>7500</v>
      </c>
      <c r="D4" s="22" t="s">
        <v>16</v>
      </c>
      <c r="E4" s="23" t="s">
        <v>4</v>
      </c>
      <c r="F4" s="23" t="s">
        <v>12</v>
      </c>
      <c r="G4" s="24" t="s">
        <v>13</v>
      </c>
    </row>
    <row r="5" spans="1:11" x14ac:dyDescent="0.3">
      <c r="A5" s="15" t="s">
        <v>47</v>
      </c>
      <c r="B5" s="18">
        <v>310</v>
      </c>
      <c r="D5" s="40"/>
      <c r="E5" s="25"/>
      <c r="F5" s="25"/>
      <c r="G5" s="26"/>
    </row>
    <row r="6" spans="1:11" x14ac:dyDescent="0.3">
      <c r="A6" s="13" t="s">
        <v>4</v>
      </c>
      <c r="B6" s="19">
        <f>B4*B5</f>
        <v>2325000</v>
      </c>
      <c r="D6" s="41">
        <v>6500</v>
      </c>
      <c r="E6" s="27"/>
      <c r="F6" s="27"/>
      <c r="G6" s="28"/>
    </row>
    <row r="7" spans="1:11" x14ac:dyDescent="0.3">
      <c r="D7" s="42">
        <v>7000</v>
      </c>
      <c r="E7" s="29"/>
      <c r="F7" s="29"/>
      <c r="G7" s="30"/>
    </row>
    <row r="8" spans="1:11" ht="15" thickBot="1" x14ac:dyDescent="0.35">
      <c r="A8" s="14" t="s">
        <v>5</v>
      </c>
      <c r="B8" s="14"/>
      <c r="D8" s="42">
        <v>7500</v>
      </c>
      <c r="E8" s="29"/>
      <c r="F8" s="29"/>
      <c r="G8" s="30"/>
    </row>
    <row r="9" spans="1:11" x14ac:dyDescent="0.3">
      <c r="A9" t="s">
        <v>6</v>
      </c>
      <c r="D9" s="42">
        <v>8000</v>
      </c>
      <c r="E9" s="29"/>
      <c r="F9" s="29"/>
      <c r="G9" s="30"/>
    </row>
    <row r="10" spans="1:11" x14ac:dyDescent="0.3">
      <c r="A10" s="13" t="s">
        <v>16</v>
      </c>
      <c r="B10" s="33">
        <f>B4</f>
        <v>7500</v>
      </c>
      <c r="D10" s="40">
        <v>8500</v>
      </c>
      <c r="E10" s="25"/>
      <c r="F10" s="25"/>
      <c r="G10" s="26"/>
    </row>
    <row r="11" spans="1:11" x14ac:dyDescent="0.3">
      <c r="A11" s="13" t="s">
        <v>48</v>
      </c>
      <c r="B11" s="19">
        <v>190</v>
      </c>
    </row>
    <row r="12" spans="1:11" x14ac:dyDescent="0.3">
      <c r="A12" s="13" t="s">
        <v>7</v>
      </c>
      <c r="B12" s="19">
        <f>B10*B11</f>
        <v>1425000</v>
      </c>
    </row>
    <row r="13" spans="1:11" x14ac:dyDescent="0.3">
      <c r="A13" t="s">
        <v>8</v>
      </c>
      <c r="D13" s="75" t="s">
        <v>19</v>
      </c>
      <c r="E13" s="76"/>
      <c r="F13" s="76"/>
      <c r="G13" s="76"/>
      <c r="H13" s="76"/>
      <c r="I13" s="76"/>
      <c r="J13" s="76"/>
      <c r="K13" s="77"/>
    </row>
    <row r="14" spans="1:11" x14ac:dyDescent="0.3">
      <c r="A14" s="15" t="s">
        <v>9</v>
      </c>
      <c r="B14" s="18">
        <v>770000</v>
      </c>
      <c r="D14" s="70">
        <f>B21</f>
        <v>130000</v>
      </c>
      <c r="E14" s="31">
        <v>280</v>
      </c>
      <c r="F14" s="31">
        <v>290</v>
      </c>
      <c r="G14" s="31">
        <v>300</v>
      </c>
      <c r="H14" s="31">
        <v>310</v>
      </c>
      <c r="I14" s="31">
        <v>320</v>
      </c>
      <c r="J14" s="31">
        <v>330</v>
      </c>
      <c r="K14" s="32">
        <v>340</v>
      </c>
    </row>
    <row r="15" spans="1:11" x14ac:dyDescent="0.3">
      <c r="A15" t="s">
        <v>10</v>
      </c>
      <c r="B15" s="19">
        <f>B12+B14</f>
        <v>2195000</v>
      </c>
      <c r="D15" s="41">
        <v>6500</v>
      </c>
      <c r="E15" s="34"/>
      <c r="F15" s="34"/>
      <c r="G15" s="34"/>
      <c r="H15" s="34"/>
      <c r="I15" s="34"/>
      <c r="J15" s="34"/>
      <c r="K15" s="37"/>
    </row>
    <row r="16" spans="1:11" x14ac:dyDescent="0.3">
      <c r="A16" s="13" t="s">
        <v>17</v>
      </c>
      <c r="B16" s="19">
        <f>B15/B10</f>
        <v>292.66666666666669</v>
      </c>
      <c r="D16" s="42">
        <v>7000</v>
      </c>
      <c r="E16" s="35"/>
      <c r="F16" s="35"/>
      <c r="G16" s="35"/>
      <c r="H16" s="35"/>
      <c r="I16" s="35"/>
      <c r="J16" s="35"/>
      <c r="K16" s="38"/>
    </row>
    <row r="17" spans="1:11" x14ac:dyDescent="0.3">
      <c r="D17" s="42">
        <v>7500</v>
      </c>
      <c r="E17" s="35"/>
      <c r="F17" s="35"/>
      <c r="G17" s="35"/>
      <c r="H17" s="35"/>
      <c r="I17" s="35"/>
      <c r="J17" s="35"/>
      <c r="K17" s="38"/>
    </row>
    <row r="18" spans="1:11" ht="15" thickBot="1" x14ac:dyDescent="0.35">
      <c r="A18" s="14" t="s">
        <v>11</v>
      </c>
      <c r="B18" s="14"/>
      <c r="D18" s="42">
        <v>8000</v>
      </c>
      <c r="E18" s="35"/>
      <c r="F18" s="35"/>
      <c r="G18" s="35"/>
      <c r="H18" s="35"/>
      <c r="I18" s="35"/>
      <c r="J18" s="35"/>
      <c r="K18" s="38"/>
    </row>
    <row r="19" spans="1:11" x14ac:dyDescent="0.3">
      <c r="A19" s="13" t="s">
        <v>4</v>
      </c>
      <c r="B19" s="19">
        <f>B6</f>
        <v>2325000</v>
      </c>
      <c r="D19" s="40">
        <v>8500</v>
      </c>
      <c r="E19" s="36"/>
      <c r="F19" s="36"/>
      <c r="G19" s="36"/>
      <c r="H19" s="36"/>
      <c r="I19" s="36"/>
      <c r="J19" s="36"/>
      <c r="K19" s="39"/>
    </row>
    <row r="20" spans="1:11" x14ac:dyDescent="0.3">
      <c r="A20" s="13" t="s">
        <v>12</v>
      </c>
      <c r="B20" s="19">
        <f>B15</f>
        <v>2195000</v>
      </c>
    </row>
    <row r="21" spans="1:11" ht="15" thickBot="1" x14ac:dyDescent="0.35">
      <c r="A21" s="17" t="s">
        <v>13</v>
      </c>
      <c r="B21" s="20">
        <f>B19-B20</f>
        <v>130000</v>
      </c>
    </row>
    <row r="22" spans="1:11" ht="15" thickTop="1" x14ac:dyDescent="0.3"/>
    <row r="23" spans="1:11" ht="15" thickBot="1" x14ac:dyDescent="0.35">
      <c r="A23" s="14" t="s">
        <v>44</v>
      </c>
      <c r="B23" s="14"/>
    </row>
    <row r="24" spans="1:11" x14ac:dyDescent="0.3">
      <c r="A24" s="13" t="s">
        <v>47</v>
      </c>
      <c r="B24" s="19">
        <f>B5</f>
        <v>310</v>
      </c>
    </row>
    <row r="25" spans="1:11" x14ac:dyDescent="0.3">
      <c r="A25" s="13" t="s">
        <v>49</v>
      </c>
      <c r="B25" s="19">
        <f>B16</f>
        <v>292.66666666666669</v>
      </c>
    </row>
    <row r="26" spans="1:11" x14ac:dyDescent="0.3">
      <c r="A26" s="13" t="s">
        <v>16</v>
      </c>
      <c r="B26" s="33">
        <f>Hours_Contracted_Management</f>
        <v>7500</v>
      </c>
    </row>
    <row r="27" spans="1:11" x14ac:dyDescent="0.3">
      <c r="A27" s="13" t="s">
        <v>13</v>
      </c>
      <c r="B27" s="19">
        <f>(B24*B26)-(B25*B26)</f>
        <v>130000</v>
      </c>
    </row>
  </sheetData>
  <mergeCells count="3">
    <mergeCell ref="D3:G3"/>
    <mergeCell ref="D13:K13"/>
    <mergeCell ref="A1:G1"/>
  </mergeCells>
  <dataValidations count="1">
    <dataValidation error="pavI8MeUFtEyxX2I4tky8e50a109-311b-4ef1-b8c1-ae53593bb638" showErrorMessage="0" showInputMessage="0" allowBlank="1" sqref="A1:K27"/>
  </dataValidations>
  <pageMargins left="0.7" right="0.7" top="0.75" bottom="0.75" header="0.3" footer="0.3"/>
  <pageSetup paperSize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BBCA1-B148-4B0F-B8BB-56C86FDCAC83}">
  <dimension ref="A1:G27"/>
  <sheetViews>
    <sheetView workbookViewId="0">
      <selection activeCell="I1" sqref="I1"/>
    </sheetView>
  </sheetViews>
  <sheetFormatPr defaultRowHeight="14.4" x14ac:dyDescent="0.3"/>
  <cols>
    <col min="1" max="1" width="33.5546875" bestFit="1" customWidth="1"/>
    <col min="2" max="2" width="15.109375" customWidth="1"/>
    <col min="4" max="11" width="16.6640625" customWidth="1"/>
  </cols>
  <sheetData>
    <row r="1" spans="1:7" ht="23.4" x14ac:dyDescent="0.45">
      <c r="A1" s="78" t="s">
        <v>21</v>
      </c>
      <c r="B1" s="78"/>
      <c r="C1" s="78"/>
      <c r="D1" s="78"/>
      <c r="E1" s="78"/>
      <c r="F1" s="78"/>
      <c r="G1" s="78"/>
    </row>
    <row r="3" spans="1:7" ht="15" thickBot="1" x14ac:dyDescent="0.35">
      <c r="A3" s="14" t="s">
        <v>3</v>
      </c>
      <c r="B3" s="14"/>
      <c r="D3" s="75" t="s">
        <v>22</v>
      </c>
      <c r="E3" s="76"/>
      <c r="F3" s="76"/>
      <c r="G3" s="77"/>
    </row>
    <row r="4" spans="1:7" x14ac:dyDescent="0.3">
      <c r="A4" s="13" t="s">
        <v>43</v>
      </c>
      <c r="B4" s="33">
        <v>3750</v>
      </c>
      <c r="D4" s="47" t="s">
        <v>16</v>
      </c>
      <c r="E4" s="48" t="s">
        <v>4</v>
      </c>
      <c r="F4" s="48" t="s">
        <v>12</v>
      </c>
      <c r="G4" s="49" t="s">
        <v>13</v>
      </c>
    </row>
    <row r="5" spans="1:7" x14ac:dyDescent="0.3">
      <c r="A5" s="15" t="s">
        <v>47</v>
      </c>
      <c r="B5" s="18">
        <v>380</v>
      </c>
      <c r="D5" s="40">
        <v>3750</v>
      </c>
      <c r="E5" s="50">
        <f>B19</f>
        <v>1425000</v>
      </c>
      <c r="F5" s="50">
        <f>B20</f>
        <v>1373750</v>
      </c>
      <c r="G5" s="51">
        <f>B21</f>
        <v>51250</v>
      </c>
    </row>
    <row r="6" spans="1:7" x14ac:dyDescent="0.3">
      <c r="A6" s="13" t="s">
        <v>4</v>
      </c>
      <c r="B6" s="19">
        <f>B4*B5</f>
        <v>1425000</v>
      </c>
      <c r="D6" s="41">
        <v>3000</v>
      </c>
      <c r="E6" s="52">
        <f t="dataTable" ref="E6:G14" dt2D="0" dtr="0" r1="B4"/>
        <v>1140000</v>
      </c>
      <c r="F6" s="52">
        <v>1175000</v>
      </c>
      <c r="G6" s="53">
        <v>-35000</v>
      </c>
    </row>
    <row r="7" spans="1:7" x14ac:dyDescent="0.3">
      <c r="D7" s="42">
        <v>3250</v>
      </c>
      <c r="E7" s="46">
        <v>1235000</v>
      </c>
      <c r="F7" s="46">
        <v>1241250</v>
      </c>
      <c r="G7" s="54">
        <v>-6250</v>
      </c>
    </row>
    <row r="8" spans="1:7" ht="15" thickBot="1" x14ac:dyDescent="0.35">
      <c r="A8" s="14" t="s">
        <v>5</v>
      </c>
      <c r="B8" s="14"/>
      <c r="D8" s="42">
        <v>3500</v>
      </c>
      <c r="E8" s="46">
        <v>1330000</v>
      </c>
      <c r="F8" s="46">
        <v>1307500</v>
      </c>
      <c r="G8" s="54">
        <v>22500</v>
      </c>
    </row>
    <row r="9" spans="1:7" x14ac:dyDescent="0.3">
      <c r="A9" t="s">
        <v>6</v>
      </c>
      <c r="D9" s="42">
        <v>3750</v>
      </c>
      <c r="E9" s="46">
        <v>1425000</v>
      </c>
      <c r="F9" s="46">
        <v>1373750</v>
      </c>
      <c r="G9" s="54">
        <v>51250</v>
      </c>
    </row>
    <row r="10" spans="1:7" x14ac:dyDescent="0.3">
      <c r="A10" s="13" t="s">
        <v>16</v>
      </c>
      <c r="B10" s="33">
        <f>B4</f>
        <v>3750</v>
      </c>
      <c r="D10" s="42">
        <v>4000</v>
      </c>
      <c r="E10" s="46">
        <v>1520000</v>
      </c>
      <c r="F10" s="46">
        <v>1440000</v>
      </c>
      <c r="G10" s="54">
        <v>80000</v>
      </c>
    </row>
    <row r="11" spans="1:7" x14ac:dyDescent="0.3">
      <c r="A11" s="13" t="s">
        <v>48</v>
      </c>
      <c r="B11" s="19">
        <v>265</v>
      </c>
      <c r="D11" s="42">
        <v>4250</v>
      </c>
      <c r="E11" s="46">
        <v>1615000</v>
      </c>
      <c r="F11" s="46">
        <v>1506250</v>
      </c>
      <c r="G11" s="54">
        <v>108750</v>
      </c>
    </row>
    <row r="12" spans="1:7" x14ac:dyDescent="0.3">
      <c r="A12" s="13" t="s">
        <v>7</v>
      </c>
      <c r="B12" s="19">
        <f>B10*B11</f>
        <v>993750</v>
      </c>
      <c r="D12" s="42">
        <v>4500</v>
      </c>
      <c r="E12" s="46">
        <v>1710000</v>
      </c>
      <c r="F12" s="46">
        <v>1572500</v>
      </c>
      <c r="G12" s="54">
        <v>137500</v>
      </c>
    </row>
    <row r="13" spans="1:7" x14ac:dyDescent="0.3">
      <c r="A13" t="s">
        <v>8</v>
      </c>
      <c r="D13" s="42">
        <v>4750</v>
      </c>
      <c r="E13" s="46">
        <v>1805000</v>
      </c>
      <c r="F13" s="46">
        <v>1638750</v>
      </c>
      <c r="G13" s="54">
        <v>166250</v>
      </c>
    </row>
    <row r="14" spans="1:7" x14ac:dyDescent="0.3">
      <c r="A14" s="15" t="s">
        <v>9</v>
      </c>
      <c r="B14" s="18">
        <v>380000</v>
      </c>
      <c r="D14" s="40">
        <v>5000</v>
      </c>
      <c r="E14" s="50">
        <v>1900000</v>
      </c>
      <c r="F14" s="50">
        <v>1705000</v>
      </c>
      <c r="G14" s="51">
        <v>195000</v>
      </c>
    </row>
    <row r="15" spans="1:7" x14ac:dyDescent="0.3">
      <c r="A15" t="s">
        <v>10</v>
      </c>
      <c r="B15" s="19">
        <f>B12+B14</f>
        <v>1373750</v>
      </c>
    </row>
    <row r="16" spans="1:7" x14ac:dyDescent="0.3">
      <c r="A16" s="13" t="s">
        <v>17</v>
      </c>
      <c r="B16" s="19">
        <f>B15/B10</f>
        <v>366.33333333333331</v>
      </c>
    </row>
    <row r="18" spans="1:2" ht="15" thickBot="1" x14ac:dyDescent="0.35">
      <c r="A18" s="14" t="s">
        <v>11</v>
      </c>
      <c r="B18" s="14"/>
    </row>
    <row r="19" spans="1:2" x14ac:dyDescent="0.3">
      <c r="A19" s="13" t="s">
        <v>4</v>
      </c>
      <c r="B19" s="19">
        <f>B6</f>
        <v>1425000</v>
      </c>
    </row>
    <row r="20" spans="1:2" x14ac:dyDescent="0.3">
      <c r="A20" s="13" t="s">
        <v>12</v>
      </c>
      <c r="B20" s="19">
        <f>B15</f>
        <v>1373750</v>
      </c>
    </row>
    <row r="21" spans="1:2" ht="15" thickBot="1" x14ac:dyDescent="0.35">
      <c r="A21" s="17" t="s">
        <v>13</v>
      </c>
      <c r="B21" s="20">
        <f>B19-B20</f>
        <v>51250</v>
      </c>
    </row>
    <row r="22" spans="1:2" ht="15" thickTop="1" x14ac:dyDescent="0.3"/>
    <row r="23" spans="1:2" ht="15" thickBot="1" x14ac:dyDescent="0.35">
      <c r="A23" s="14" t="s">
        <v>44</v>
      </c>
      <c r="B23" s="14"/>
    </row>
    <row r="24" spans="1:2" x14ac:dyDescent="0.3">
      <c r="A24" s="13" t="s">
        <v>47</v>
      </c>
      <c r="B24" s="19">
        <f>B5</f>
        <v>380</v>
      </c>
    </row>
    <row r="25" spans="1:2" x14ac:dyDescent="0.3">
      <c r="A25" s="13" t="s">
        <v>49</v>
      </c>
      <c r="B25" s="19">
        <f>(B14+(B26*B11))/B26</f>
        <v>366.33333333333331</v>
      </c>
    </row>
    <row r="26" spans="1:2" x14ac:dyDescent="0.3">
      <c r="A26" s="13" t="s">
        <v>16</v>
      </c>
      <c r="B26" s="33">
        <v>3750</v>
      </c>
    </row>
    <row r="27" spans="1:2" x14ac:dyDescent="0.3">
      <c r="A27" s="13" t="s">
        <v>13</v>
      </c>
      <c r="B27" s="19">
        <f>(B24*B26)-(B25*B26)</f>
        <v>51250</v>
      </c>
    </row>
  </sheetData>
  <mergeCells count="2">
    <mergeCell ref="A1:G1"/>
    <mergeCell ref="D3:G3"/>
  </mergeCells>
  <dataValidations count="1">
    <dataValidation error="pavI8MeUFtEyxX2I4tky8e50a109-311b-4ef1-b8c1-ae53593bb638" showErrorMessage="0" showInputMessage="0" allowBlank="1" sqref="A1:G27"/>
  </dataValidations>
  <pageMargins left="0.7" right="0.7" top="0.75" bottom="0.75" header="0.3" footer="0.3"/>
  <pageSetup paperSize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48A1B-0A84-41AF-AA95-92B7055ADECB}">
  <dimension ref="A1:I27"/>
  <sheetViews>
    <sheetView workbookViewId="0">
      <selection activeCell="K1" sqref="K1"/>
    </sheetView>
  </sheetViews>
  <sheetFormatPr defaultRowHeight="14.4" x14ac:dyDescent="0.3"/>
  <cols>
    <col min="1" max="1" width="33.5546875" bestFit="1" customWidth="1"/>
    <col min="2" max="2" width="15.109375" customWidth="1"/>
    <col min="4" max="13" width="16.6640625" customWidth="1"/>
  </cols>
  <sheetData>
    <row r="1" spans="1:9" ht="23.4" x14ac:dyDescent="0.45">
      <c r="A1" s="78" t="s">
        <v>23</v>
      </c>
      <c r="B1" s="78"/>
      <c r="C1" s="78"/>
      <c r="D1" s="78"/>
      <c r="E1" s="78"/>
      <c r="F1" s="78"/>
      <c r="G1" s="78"/>
      <c r="H1" s="78"/>
      <c r="I1" s="78"/>
    </row>
    <row r="3" spans="1:9" ht="15" thickBot="1" x14ac:dyDescent="0.35">
      <c r="A3" s="14" t="s">
        <v>3</v>
      </c>
      <c r="B3" s="14"/>
      <c r="D3" s="75" t="s">
        <v>24</v>
      </c>
      <c r="E3" s="76"/>
      <c r="F3" s="76"/>
      <c r="G3" s="76"/>
      <c r="H3" s="76"/>
      <c r="I3" s="77"/>
    </row>
    <row r="4" spans="1:9" x14ac:dyDescent="0.3">
      <c r="A4" s="13" t="s">
        <v>43</v>
      </c>
      <c r="B4" s="33">
        <v>5500</v>
      </c>
      <c r="D4" s="79" t="s">
        <v>50</v>
      </c>
      <c r="E4" s="80"/>
      <c r="F4" s="80"/>
      <c r="G4" s="80"/>
      <c r="H4" s="80"/>
      <c r="I4" s="81"/>
    </row>
    <row r="5" spans="1:9" x14ac:dyDescent="0.3">
      <c r="A5" s="15" t="s">
        <v>47</v>
      </c>
      <c r="B5" s="18">
        <v>290</v>
      </c>
      <c r="D5" s="69">
        <f>B21</f>
        <v>187500</v>
      </c>
      <c r="E5" s="31">
        <v>270</v>
      </c>
      <c r="F5" s="31">
        <v>280</v>
      </c>
      <c r="G5" s="31">
        <v>290</v>
      </c>
      <c r="H5" s="31">
        <v>300</v>
      </c>
      <c r="I5" s="32">
        <v>310</v>
      </c>
    </row>
    <row r="6" spans="1:9" x14ac:dyDescent="0.3">
      <c r="A6" s="13" t="s">
        <v>4</v>
      </c>
      <c r="B6" s="19">
        <f>B4*B5</f>
        <v>1595000</v>
      </c>
      <c r="D6" s="41">
        <v>3500</v>
      </c>
      <c r="E6" s="44">
        <f t="dataTable" ref="E6:I14" dt2D="1" dtr="1" r1="B5" r2="B4"/>
        <v>-92500</v>
      </c>
      <c r="F6" s="44">
        <v>-57500</v>
      </c>
      <c r="G6" s="44">
        <v>-22500</v>
      </c>
      <c r="H6" s="44">
        <v>12500</v>
      </c>
      <c r="I6" s="45">
        <v>47500</v>
      </c>
    </row>
    <row r="7" spans="1:9" x14ac:dyDescent="0.3">
      <c r="D7" s="42">
        <v>4000</v>
      </c>
      <c r="E7" s="35">
        <v>-50000</v>
      </c>
      <c r="F7" s="35">
        <v>-10000</v>
      </c>
      <c r="G7" s="35">
        <v>30000</v>
      </c>
      <c r="H7" s="35">
        <v>70000</v>
      </c>
      <c r="I7" s="38">
        <v>110000</v>
      </c>
    </row>
    <row r="8" spans="1:9" ht="15" thickBot="1" x14ac:dyDescent="0.35">
      <c r="A8" s="14" t="s">
        <v>5</v>
      </c>
      <c r="B8" s="14"/>
      <c r="D8" s="42">
        <v>4500</v>
      </c>
      <c r="E8" s="35">
        <v>-7500</v>
      </c>
      <c r="F8" s="35">
        <v>37500</v>
      </c>
      <c r="G8" s="35">
        <v>82500</v>
      </c>
      <c r="H8" s="35">
        <v>127500</v>
      </c>
      <c r="I8" s="38">
        <v>172500</v>
      </c>
    </row>
    <row r="9" spans="1:9" x14ac:dyDescent="0.3">
      <c r="A9" t="s">
        <v>6</v>
      </c>
      <c r="D9" s="42">
        <v>5000</v>
      </c>
      <c r="E9" s="35">
        <v>35000</v>
      </c>
      <c r="F9" s="35">
        <v>85000</v>
      </c>
      <c r="G9" s="35">
        <v>135000</v>
      </c>
      <c r="H9" s="35">
        <v>185000</v>
      </c>
      <c r="I9" s="38">
        <v>235000</v>
      </c>
    </row>
    <row r="10" spans="1:9" x14ac:dyDescent="0.3">
      <c r="A10" s="13" t="s">
        <v>16</v>
      </c>
      <c r="B10" s="33">
        <f>B4</f>
        <v>5500</v>
      </c>
      <c r="D10" s="42">
        <v>5500</v>
      </c>
      <c r="E10" s="35">
        <v>77500</v>
      </c>
      <c r="F10" s="35">
        <v>132500</v>
      </c>
      <c r="G10" s="35">
        <v>187500</v>
      </c>
      <c r="H10" s="35">
        <v>242500</v>
      </c>
      <c r="I10" s="38">
        <v>297500</v>
      </c>
    </row>
    <row r="11" spans="1:9" x14ac:dyDescent="0.3">
      <c r="A11" s="13" t="s">
        <v>48</v>
      </c>
      <c r="B11" s="19">
        <v>185</v>
      </c>
      <c r="D11" s="42">
        <v>6000</v>
      </c>
      <c r="E11" s="35">
        <v>120000</v>
      </c>
      <c r="F11" s="35">
        <v>180000</v>
      </c>
      <c r="G11" s="35">
        <v>240000</v>
      </c>
      <c r="H11" s="35">
        <v>300000</v>
      </c>
      <c r="I11" s="38">
        <v>360000</v>
      </c>
    </row>
    <row r="12" spans="1:9" x14ac:dyDescent="0.3">
      <c r="A12" s="13" t="s">
        <v>7</v>
      </c>
      <c r="B12" s="19">
        <f>B10*B11</f>
        <v>1017500</v>
      </c>
      <c r="D12" s="42">
        <v>6500</v>
      </c>
      <c r="E12" s="35">
        <v>162500</v>
      </c>
      <c r="F12" s="35">
        <v>227500</v>
      </c>
      <c r="G12" s="35">
        <v>292500</v>
      </c>
      <c r="H12" s="35">
        <v>357500</v>
      </c>
      <c r="I12" s="38">
        <v>422500</v>
      </c>
    </row>
    <row r="13" spans="1:9" x14ac:dyDescent="0.3">
      <c r="A13" t="s">
        <v>8</v>
      </c>
      <c r="D13" s="42">
        <v>7000</v>
      </c>
      <c r="E13" s="35">
        <v>205000</v>
      </c>
      <c r="F13" s="35">
        <v>275000</v>
      </c>
      <c r="G13" s="35">
        <v>345000</v>
      </c>
      <c r="H13" s="35">
        <v>415000</v>
      </c>
      <c r="I13" s="38">
        <v>485000</v>
      </c>
    </row>
    <row r="14" spans="1:9" x14ac:dyDescent="0.3">
      <c r="A14" s="15" t="s">
        <v>9</v>
      </c>
      <c r="B14" s="18">
        <v>390000</v>
      </c>
      <c r="D14" s="40">
        <v>7500</v>
      </c>
      <c r="E14" s="36">
        <v>247500</v>
      </c>
      <c r="F14" s="36">
        <v>322500</v>
      </c>
      <c r="G14" s="36">
        <v>397500</v>
      </c>
      <c r="H14" s="36">
        <v>472500</v>
      </c>
      <c r="I14" s="39">
        <v>547500</v>
      </c>
    </row>
    <row r="15" spans="1:9" x14ac:dyDescent="0.3">
      <c r="A15" t="s">
        <v>10</v>
      </c>
      <c r="B15" s="19">
        <f>B12+B14</f>
        <v>1407500</v>
      </c>
    </row>
    <row r="16" spans="1:9" x14ac:dyDescent="0.3">
      <c r="A16" s="13" t="s">
        <v>17</v>
      </c>
      <c r="B16" s="19">
        <f>B15/B10</f>
        <v>255.90909090909091</v>
      </c>
    </row>
    <row r="18" spans="1:2" ht="15" thickBot="1" x14ac:dyDescent="0.35">
      <c r="A18" s="14" t="s">
        <v>11</v>
      </c>
      <c r="B18" s="14"/>
    </row>
    <row r="19" spans="1:2" x14ac:dyDescent="0.3">
      <c r="A19" s="13" t="s">
        <v>4</v>
      </c>
      <c r="B19" s="19">
        <f>B6</f>
        <v>1595000</v>
      </c>
    </row>
    <row r="20" spans="1:2" x14ac:dyDescent="0.3">
      <c r="A20" s="13" t="s">
        <v>12</v>
      </c>
      <c r="B20" s="19">
        <f>B15</f>
        <v>1407500</v>
      </c>
    </row>
    <row r="21" spans="1:2" ht="15" thickBot="1" x14ac:dyDescent="0.35">
      <c r="A21" s="17" t="s">
        <v>13</v>
      </c>
      <c r="B21" s="20">
        <f>B19-B20</f>
        <v>187500</v>
      </c>
    </row>
    <row r="22" spans="1:2" ht="15" thickTop="1" x14ac:dyDescent="0.3"/>
    <row r="23" spans="1:2" ht="15" thickBot="1" x14ac:dyDescent="0.35">
      <c r="A23" s="14" t="s">
        <v>14</v>
      </c>
      <c r="B23" s="14"/>
    </row>
    <row r="24" spans="1:2" x14ac:dyDescent="0.3">
      <c r="A24" s="13" t="s">
        <v>47</v>
      </c>
      <c r="B24" s="19">
        <f>B5</f>
        <v>290</v>
      </c>
    </row>
    <row r="25" spans="1:2" x14ac:dyDescent="0.3">
      <c r="A25" s="13" t="s">
        <v>49</v>
      </c>
      <c r="B25" s="19">
        <f>(B14+(B26*B11))/B26</f>
        <v>255.90909090909091</v>
      </c>
    </row>
    <row r="26" spans="1:2" x14ac:dyDescent="0.3">
      <c r="A26" s="13" t="s">
        <v>16</v>
      </c>
      <c r="B26" s="33">
        <v>5500</v>
      </c>
    </row>
    <row r="27" spans="1:2" x14ac:dyDescent="0.3">
      <c r="A27" s="13" t="s">
        <v>13</v>
      </c>
      <c r="B27" s="19">
        <f>(B24*B26)-(B25*B26)</f>
        <v>187500</v>
      </c>
    </row>
  </sheetData>
  <mergeCells count="3">
    <mergeCell ref="A1:I1"/>
    <mergeCell ref="D3:I3"/>
    <mergeCell ref="D4:I4"/>
  </mergeCells>
  <dataValidations count="1">
    <dataValidation error="pavI8MeUFtEyxX2I4tky8e50a109-311b-4ef1-b8c1-ae53593bb638" showErrorMessage="0" showInputMessage="0" allowBlank="1" sqref="A1:I27"/>
  </dataValidations>
  <pageMargins left="0.7" right="0.7" top="0.75" bottom="0.75" header="0.3" footer="0.3"/>
  <pageSetup paperSize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210AD-E740-4056-9BB9-3676BBF67709}">
  <dimension ref="A1:E14"/>
  <sheetViews>
    <sheetView workbookViewId="0">
      <selection activeCell="G1" sqref="G1"/>
    </sheetView>
  </sheetViews>
  <sheetFormatPr defaultRowHeight="14.4" x14ac:dyDescent="0.3"/>
  <cols>
    <col min="1" max="1" width="25.33203125" bestFit="1" customWidth="1"/>
    <col min="2" max="5" width="15.6640625" customWidth="1"/>
  </cols>
  <sheetData>
    <row r="1" spans="1:5" ht="24" thickBot="1" x14ac:dyDescent="0.5">
      <c r="A1" s="82" t="s">
        <v>29</v>
      </c>
      <c r="B1" s="82"/>
      <c r="C1" s="82"/>
      <c r="D1" s="82"/>
      <c r="E1" s="82"/>
    </row>
    <row r="2" spans="1:5" ht="15" thickTop="1" x14ac:dyDescent="0.3"/>
    <row r="3" spans="1:5" x14ac:dyDescent="0.3">
      <c r="B3" s="63" t="s">
        <v>38</v>
      </c>
      <c r="C3" s="63" t="s">
        <v>39</v>
      </c>
      <c r="D3" s="63" t="s">
        <v>40</v>
      </c>
      <c r="E3" s="63" t="s">
        <v>25</v>
      </c>
    </row>
    <row r="4" spans="1:5" ht="15" thickBot="1" x14ac:dyDescent="0.35">
      <c r="A4" s="55" t="s">
        <v>37</v>
      </c>
      <c r="B4" s="59">
        <v>500.00004263789651</v>
      </c>
      <c r="C4" s="59">
        <v>0</v>
      </c>
      <c r="D4" s="59">
        <v>5000</v>
      </c>
      <c r="E4" s="59">
        <f>SUM(B4:D4)</f>
        <v>5500.0000426378965</v>
      </c>
    </row>
    <row r="5" spans="1:5" ht="15" thickTop="1" x14ac:dyDescent="0.3"/>
    <row r="6" spans="1:5" x14ac:dyDescent="0.3">
      <c r="A6" t="s">
        <v>20</v>
      </c>
      <c r="B6" s="58">
        <v>178000</v>
      </c>
      <c r="C6" s="58">
        <v>280000</v>
      </c>
      <c r="D6" s="58">
        <v>26700</v>
      </c>
      <c r="E6" s="58"/>
    </row>
    <row r="7" spans="1:5" x14ac:dyDescent="0.3">
      <c r="A7" s="13" t="s">
        <v>51</v>
      </c>
      <c r="B7" s="60">
        <f>IF(B4=0,0,B6/B4)</f>
        <v>355.99996964182026</v>
      </c>
      <c r="C7" s="60">
        <f>IF(C4=0,0,C6/C4)</f>
        <v>0</v>
      </c>
      <c r="D7" s="60">
        <f>IF(D4=0,0,D6/D4)</f>
        <v>5.34</v>
      </c>
      <c r="E7" s="60"/>
    </row>
    <row r="8" spans="1:5" x14ac:dyDescent="0.3">
      <c r="A8" t="s">
        <v>26</v>
      </c>
      <c r="B8" s="60">
        <f>B9*B4</f>
        <v>104500.00891132037</v>
      </c>
      <c r="C8" s="60">
        <f t="shared" ref="C8:D8" si="0">C9*C4</f>
        <v>0</v>
      </c>
      <c r="D8" s="60">
        <f t="shared" si="0"/>
        <v>1025000</v>
      </c>
      <c r="E8" s="60"/>
    </row>
    <row r="9" spans="1:5" ht="15" thickBot="1" x14ac:dyDescent="0.35">
      <c r="A9" s="16" t="s">
        <v>48</v>
      </c>
      <c r="B9" s="61">
        <v>209</v>
      </c>
      <c r="C9" s="61">
        <v>220</v>
      </c>
      <c r="D9" s="61">
        <v>205</v>
      </c>
      <c r="E9" s="61"/>
    </row>
    <row r="10" spans="1:5" ht="15.6" thickTop="1" thickBot="1" x14ac:dyDescent="0.35">
      <c r="A10" s="56" t="s">
        <v>27</v>
      </c>
      <c r="B10" s="57">
        <f>IF(B4=0,0,B6+B8)</f>
        <v>282500.00891132036</v>
      </c>
      <c r="C10" s="57">
        <f t="shared" ref="C10:D10" si="1">IF(C4=0,0,C6+C8)</f>
        <v>0</v>
      </c>
      <c r="D10" s="57">
        <f t="shared" si="1"/>
        <v>1051700</v>
      </c>
      <c r="E10" s="57">
        <f>SUM(B10:D10)</f>
        <v>1334200.0089113205</v>
      </c>
    </row>
    <row r="11" spans="1:5" ht="15" thickTop="1" x14ac:dyDescent="0.3"/>
    <row r="13" spans="1:5" x14ac:dyDescent="0.3">
      <c r="A13" s="62" t="s">
        <v>28</v>
      </c>
    </row>
    <row r="14" spans="1:5" x14ac:dyDescent="0.3">
      <c r="A14" s="21"/>
    </row>
  </sheetData>
  <mergeCells count="1">
    <mergeCell ref="A1:E1"/>
  </mergeCells>
  <dataValidations count="1">
    <dataValidation error="pavI8MeUFtEyxX2I4tky8e50a109-311b-4ef1-b8c1-ae53593bb638" showErrorMessage="0" showInputMessage="0" allowBlank="1" sqref="A1:E14"/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B7731-1E98-4AF1-A1A0-A878ECE5DAC5}">
  <dimension ref="A1:D18"/>
  <sheetViews>
    <sheetView workbookViewId="0">
      <selection activeCell="F1" sqref="F1"/>
    </sheetView>
  </sheetViews>
  <sheetFormatPr defaultRowHeight="14.4" x14ac:dyDescent="0.3"/>
  <cols>
    <col min="1" max="1" width="24.6640625" bestFit="1" customWidth="1"/>
    <col min="2" max="4" width="15.6640625" customWidth="1"/>
  </cols>
  <sheetData>
    <row r="1" spans="1:4" ht="24" thickBot="1" x14ac:dyDescent="0.5">
      <c r="A1" s="82" t="s">
        <v>33</v>
      </c>
      <c r="B1" s="82"/>
      <c r="C1" s="82"/>
      <c r="D1" s="82"/>
    </row>
    <row r="2" spans="1:4" ht="15" thickTop="1" x14ac:dyDescent="0.3"/>
    <row r="3" spans="1:4" ht="28.8" x14ac:dyDescent="0.3">
      <c r="B3" s="63" t="s">
        <v>34</v>
      </c>
      <c r="C3" s="63" t="s">
        <v>35</v>
      </c>
      <c r="D3" s="63" t="s">
        <v>36</v>
      </c>
    </row>
    <row r="4" spans="1:4" ht="15" thickBot="1" x14ac:dyDescent="0.35">
      <c r="A4" s="64" t="s">
        <v>30</v>
      </c>
      <c r="B4" s="64"/>
      <c r="C4" s="64"/>
      <c r="D4" s="64"/>
    </row>
    <row r="5" spans="1:4" x14ac:dyDescent="0.3">
      <c r="A5" t="s">
        <v>43</v>
      </c>
      <c r="B5" s="46">
        <f>Hours_Sold_Management</f>
        <v>7500</v>
      </c>
      <c r="C5" s="46">
        <f>Hours_Sold_Change</f>
        <v>3750</v>
      </c>
      <c r="D5" s="46">
        <f>Hours_Sold_Process</f>
        <v>5500</v>
      </c>
    </row>
    <row r="6" spans="1:4" x14ac:dyDescent="0.3">
      <c r="A6" t="s">
        <v>47</v>
      </c>
      <c r="B6" s="58">
        <v>310</v>
      </c>
      <c r="C6" s="58">
        <v>380</v>
      </c>
      <c r="D6" s="58">
        <v>290</v>
      </c>
    </row>
    <row r="7" spans="1:4" x14ac:dyDescent="0.3">
      <c r="A7" t="s">
        <v>4</v>
      </c>
      <c r="B7" s="58">
        <f>B5*B6</f>
        <v>2325000</v>
      </c>
      <c r="C7" s="58">
        <f t="shared" ref="C7:D7" si="0">C5*C6</f>
        <v>1425000</v>
      </c>
      <c r="D7" s="58">
        <f t="shared" si="0"/>
        <v>1595000</v>
      </c>
    </row>
    <row r="9" spans="1:4" ht="15" thickBot="1" x14ac:dyDescent="0.35">
      <c r="A9" s="64" t="s">
        <v>31</v>
      </c>
      <c r="B9" s="43"/>
      <c r="C9" s="43"/>
      <c r="D9" s="43"/>
    </row>
    <row r="10" spans="1:4" x14ac:dyDescent="0.3">
      <c r="A10" t="s">
        <v>42</v>
      </c>
      <c r="B10" s="46">
        <f>Hours_Contracted_Management</f>
        <v>7500</v>
      </c>
      <c r="C10" s="46">
        <f>Hours_Contracted_Change</f>
        <v>3750</v>
      </c>
      <c r="D10" s="46">
        <f>Hours_Contracted_Process</f>
        <v>5500</v>
      </c>
    </row>
    <row r="11" spans="1:4" x14ac:dyDescent="0.3">
      <c r="A11" t="s">
        <v>20</v>
      </c>
      <c r="B11" s="58">
        <v>770000</v>
      </c>
      <c r="C11" s="58">
        <v>380000</v>
      </c>
      <c r="D11" s="58">
        <v>390000</v>
      </c>
    </row>
    <row r="12" spans="1:4" x14ac:dyDescent="0.3">
      <c r="A12" t="s">
        <v>48</v>
      </c>
      <c r="B12" s="58">
        <v>190</v>
      </c>
      <c r="C12" s="58">
        <v>265</v>
      </c>
      <c r="D12" s="58">
        <v>185</v>
      </c>
    </row>
    <row r="13" spans="1:4" x14ac:dyDescent="0.3">
      <c r="A13" t="s">
        <v>26</v>
      </c>
      <c r="B13" s="58">
        <v>1425000</v>
      </c>
      <c r="C13" s="58">
        <v>993750</v>
      </c>
      <c r="D13" s="19">
        <v>1017500</v>
      </c>
    </row>
    <row r="14" spans="1:4" x14ac:dyDescent="0.3">
      <c r="A14" t="s">
        <v>27</v>
      </c>
      <c r="B14" s="58">
        <f>Fixed_Costs_Management+Variable_Costs_Management</f>
        <v>2195000</v>
      </c>
      <c r="C14" s="58">
        <f>Fixed_Costs_Change+Variable_Costs_Change</f>
        <v>1373750</v>
      </c>
      <c r="D14" s="58">
        <f>Fixed_Costs_Process+Variable_Costs_Process</f>
        <v>1407500</v>
      </c>
    </row>
    <row r="16" spans="1:4" x14ac:dyDescent="0.3">
      <c r="A16" s="65" t="s">
        <v>32</v>
      </c>
      <c r="B16" s="68">
        <f>B7-B14</f>
        <v>130000</v>
      </c>
      <c r="C16" s="68">
        <f t="shared" ref="C16:D16" si="1">C7-C14</f>
        <v>51250</v>
      </c>
      <c r="D16" s="68">
        <f t="shared" si="1"/>
        <v>187500</v>
      </c>
    </row>
    <row r="17" spans="1:4" ht="15" thickBot="1" x14ac:dyDescent="0.35">
      <c r="A17" s="66" t="s">
        <v>52</v>
      </c>
      <c r="B17" s="67">
        <f>B16/B5</f>
        <v>17.333333333333332</v>
      </c>
      <c r="C17" s="67">
        <f>C16/C5</f>
        <v>13.666666666666666</v>
      </c>
      <c r="D17" s="67">
        <f>D16/D5</f>
        <v>34.090909090909093</v>
      </c>
    </row>
    <row r="18" spans="1:4" ht="15" thickTop="1" x14ac:dyDescent="0.3"/>
  </sheetData>
  <scenarios current="0" show="0" sqref="B17:D17">
    <scenario name="Status Quo" locked="1" count="9" user="sasha">
      <inputCells r="B6" val="310" numFmtId="165"/>
      <inputCells r="C6" val="380" numFmtId="165"/>
      <inputCells r="D6" val="290" numFmtId="165"/>
      <inputCells r="B11" val="770000" numFmtId="165"/>
      <inputCells r="C11" val="380000" numFmtId="165"/>
      <inputCells r="D11" val="390000" numFmtId="165"/>
      <inputCells r="B13" val="1425000"/>
      <inputCells r="C13" val="993750"/>
      <inputCells r="D13" val="1017500"/>
    </scenario>
    <scenario name="Raise Rates" locked="1" count="9" user="sasha">
      <inputCells r="B6" val="325.5" numFmtId="165"/>
      <inputCells r="C6" val="399" numFmtId="165"/>
      <inputCells r="D6" val="304.5" numFmtId="165"/>
      <inputCells r="B11" val="770000" numFmtId="165"/>
      <inputCells r="C11" val="380000" numFmtId="165"/>
      <inputCells r="D11" val="390000" numFmtId="165"/>
      <inputCells r="B13" val="1425000"/>
      <inputCells r="C13" val="993750"/>
      <inputCells r="D13" val="1017500"/>
    </scenario>
    <scenario name="Third Party" locked="1" count="9" user="sasha">
      <inputCells r="B6" val="310" numFmtId="165"/>
      <inputCells r="C6" val="380" numFmtId="165"/>
      <inputCells r="D6" val="290" numFmtId="165"/>
      <inputCells r="B11" val="600000" numFmtId="165"/>
      <inputCells r="C11" val="260000" numFmtId="165"/>
      <inputCells r="D11" val="270000" numFmtId="165"/>
      <inputCells r="B13" val="1385000"/>
      <inputCells r="C13" val="880000"/>
      <inputCells r="D13" val="990000"/>
    </scenario>
  </scenarios>
  <mergeCells count="1">
    <mergeCell ref="A1:D1"/>
  </mergeCells>
  <dataValidations count="1">
    <dataValidation error="pavI8MeUFtEyxX2I4tky8e50a109-311b-4ef1-b8c1-ae53593bb638" showErrorMessage="0" showInputMessage="0" allowBlank="1" sqref="A1:D18"/>
  </dataValidations>
  <pageMargins left="0.7" right="0.7" top="0.75" bottom="0.75" header="0.3" footer="0.3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item1.xml><?xml version="1.0" encoding="utf-8"?>
<GradingEngineProps xmlns="http://tempuri.org/temp">
  <UserID>{8e50a109-311b-4ef1-b8c1-ae53593bb638}</UserID>
  <AssignmentID>{8e50a109-311b-4ef1-b8c1-ae53593bb638}</AssignmentID>
</GradingEngineProps>
</file>

<file path=customXml/itemProps1.xml><?xml version="1.0" encoding="utf-8"?>
<ds:datastoreItem xmlns:ds="http://schemas.openxmlformats.org/officeDocument/2006/customXml" ds:itemID="{0c2af983-27d7-4d6d-9521-bf18d32f8492}">
  <ds:schemaRefs>
    <ds:schemaRef ds:uri="http://tempuri.org/tem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33</vt:i4>
      </vt:variant>
    </vt:vector>
  </HeadingPairs>
  <TitlesOfParts>
    <vt:vector size="39" baseType="lpstr">
      <vt:lpstr>Documentation</vt:lpstr>
      <vt:lpstr>Management</vt:lpstr>
      <vt:lpstr>Change</vt:lpstr>
      <vt:lpstr>Process</vt:lpstr>
      <vt:lpstr>Process Providers</vt:lpstr>
      <vt:lpstr>All Types</vt:lpstr>
      <vt:lpstr>Fixed_Costs_Change</vt:lpstr>
      <vt:lpstr>Fixed_Costs_Management</vt:lpstr>
      <vt:lpstr>Fixed_Costs_Process</vt:lpstr>
      <vt:lpstr>Hours_Contracted_Change</vt:lpstr>
      <vt:lpstr>Hours_Contracted_Management</vt:lpstr>
      <vt:lpstr>Hours_Contracted_Process</vt:lpstr>
      <vt:lpstr>Hours_Sold_Change</vt:lpstr>
      <vt:lpstr>Hours_Sold_Management</vt:lpstr>
      <vt:lpstr>Hours_Sold_Process</vt:lpstr>
      <vt:lpstr>Price_Per_Hour_Change</vt:lpstr>
      <vt:lpstr>Price_Per_Hour_Management</vt:lpstr>
      <vt:lpstr>Price_Per_Hour_Process</vt:lpstr>
      <vt:lpstr>Profit_Per_Hour_Contracted_Change</vt:lpstr>
      <vt:lpstr>Profit_Per_Hour_Contracted_Management</vt:lpstr>
      <vt:lpstr>Profit_Per_Hour_Contracted_Process</vt:lpstr>
      <vt:lpstr>Total_Fixed_Cost_Change</vt:lpstr>
      <vt:lpstr>Total_Fixed_Cost_Management</vt:lpstr>
      <vt:lpstr>Total_Fixed_Cost_Process</vt:lpstr>
      <vt:lpstr>Total_Profit_Change</vt:lpstr>
      <vt:lpstr>Total_Profit_Management</vt:lpstr>
      <vt:lpstr>Total_Profit_Process</vt:lpstr>
      <vt:lpstr>Total_Variable_Costs_Change</vt:lpstr>
      <vt:lpstr>Total_Variable_Costs_Management</vt:lpstr>
      <vt:lpstr>Total_Variable_Costs_Process</vt:lpstr>
      <vt:lpstr>Var_Cost_Per_Hour_Change</vt:lpstr>
      <vt:lpstr>Var_Cost_Per_Hour_Management</vt:lpstr>
      <vt:lpstr>Var_Cost_Per_Hour_Process</vt:lpstr>
      <vt:lpstr>Variable_Cost_Per_Hour_Change</vt:lpstr>
      <vt:lpstr>Variable_Cost_Per_Hour_Management</vt:lpstr>
      <vt:lpstr>Variable_Cost_Per_Hour_Process</vt:lpstr>
      <vt:lpstr>Variable_Costs_Change</vt:lpstr>
      <vt:lpstr>Variable_Costs_Management</vt:lpstr>
      <vt:lpstr>Variable_Costs_Process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Your Name</dc:creator>
  <cp:keywords>© 2020 Cengage Learning.</cp:keywords>
  <dc:description/>
  <dcterms:created xsi:type="dcterms:W3CDTF">2015-06-05T18:17:20Z</dcterms:created>
  <dcterms:modified xsi:type="dcterms:W3CDTF">2018-11-15T01:58:28Z</dcterms:modified>
  <cp:category/>
</cp:coreProperties>
</file>